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700" activeTab="1"/>
  </bookViews>
  <sheets>
    <sheet name="Calculation Result" sheetId="4" r:id="rId1"/>
    <sheet name="Calculation Method" sheetId="2" r:id="rId2"/>
    <sheet name="Shareholders" sheetId="5" r:id="rId3"/>
    <sheet name="Sheet3" sheetId="7" r:id="rId4"/>
  </sheets>
  <calcPr calcId="144525"/>
</workbook>
</file>

<file path=xl/sharedStrings.xml><?xml version="1.0" encoding="utf-8"?>
<sst xmlns="http://schemas.openxmlformats.org/spreadsheetml/2006/main" count="64">
  <si>
    <t>人民币
RMB</t>
  </si>
  <si>
    <r>
      <rPr>
        <b/>
        <sz val="12"/>
        <color theme="1"/>
        <rFont val="微软雅黑"/>
        <charset val="134"/>
      </rPr>
      <t xml:space="preserve">发行假设
</t>
    </r>
    <r>
      <rPr>
        <sz val="12"/>
        <color theme="1"/>
        <rFont val="微软雅黑"/>
        <charset val="134"/>
      </rPr>
      <t>Issuing Scenario</t>
    </r>
  </si>
  <si>
    <r>
      <rPr>
        <b/>
        <sz val="12"/>
        <color theme="1"/>
        <rFont val="微软雅黑"/>
        <charset val="134"/>
      </rPr>
      <t xml:space="preserve">市盈率
</t>
    </r>
    <r>
      <rPr>
        <sz val="12"/>
        <color theme="1"/>
        <rFont val="微软雅黑"/>
        <charset val="134"/>
      </rPr>
      <t>P/E Ratio</t>
    </r>
  </si>
  <si>
    <r>
      <rPr>
        <b/>
        <sz val="10"/>
        <color theme="1"/>
        <rFont val="微软雅黑"/>
        <charset val="134"/>
      </rPr>
      <t>现有股份数</t>
    </r>
    <r>
      <rPr>
        <sz val="10"/>
        <color theme="1"/>
        <rFont val="微软雅黑"/>
        <charset val="134"/>
      </rPr>
      <t xml:space="preserve">
Existing Shares</t>
    </r>
  </si>
  <si>
    <t>发行股数
New Issuing Shares</t>
  </si>
  <si>
    <t>发行比例
Percentage</t>
  </si>
  <si>
    <t>发行后总股份数
Shares after Issuing</t>
  </si>
  <si>
    <r>
      <rPr>
        <b/>
        <sz val="12"/>
        <color theme="1"/>
        <rFont val="Calibri"/>
        <charset val="134"/>
      </rPr>
      <t>14</t>
    </r>
    <r>
      <rPr>
        <b/>
        <sz val="10"/>
        <color theme="1"/>
        <rFont val="Calibri"/>
        <charset val="134"/>
      </rPr>
      <t>x</t>
    </r>
  </si>
  <si>
    <r>
      <rPr>
        <b/>
        <sz val="12"/>
        <color theme="1"/>
        <rFont val="Calibri"/>
        <charset val="134"/>
      </rPr>
      <t>16</t>
    </r>
    <r>
      <rPr>
        <b/>
        <sz val="10"/>
        <color theme="1"/>
        <rFont val="Calibri"/>
        <charset val="134"/>
      </rPr>
      <t>x</t>
    </r>
  </si>
  <si>
    <r>
      <rPr>
        <b/>
        <sz val="12"/>
        <color theme="1"/>
        <rFont val="Calibri"/>
        <charset val="134"/>
      </rPr>
      <t>18</t>
    </r>
    <r>
      <rPr>
        <b/>
        <sz val="10"/>
        <color theme="1"/>
        <rFont val="Calibri"/>
        <charset val="134"/>
      </rPr>
      <t>x</t>
    </r>
  </si>
  <si>
    <r>
      <rPr>
        <b/>
        <sz val="12"/>
        <color theme="1"/>
        <rFont val="Calibri"/>
        <charset val="134"/>
      </rPr>
      <t>20</t>
    </r>
    <r>
      <rPr>
        <b/>
        <sz val="10"/>
        <color theme="1"/>
        <rFont val="Calibri"/>
        <charset val="134"/>
      </rPr>
      <t>x</t>
    </r>
  </si>
  <si>
    <r>
      <rPr>
        <b/>
        <sz val="12"/>
        <color theme="1"/>
        <rFont val="Calibri"/>
        <charset val="134"/>
      </rPr>
      <t>22</t>
    </r>
    <r>
      <rPr>
        <b/>
        <sz val="10"/>
        <color theme="1"/>
        <rFont val="Calibri"/>
        <charset val="134"/>
      </rPr>
      <t>x</t>
    </r>
  </si>
  <si>
    <t>Price/Share</t>
  </si>
  <si>
    <t>Fund Raising</t>
  </si>
  <si>
    <t>2014年净利润</t>
  </si>
  <si>
    <t>Net Profit of 2014</t>
  </si>
  <si>
    <t>AUD : CNY</t>
  </si>
  <si>
    <t>澳大利亚元
AUD</t>
  </si>
  <si>
    <t>发行假设
Issuing Scenario</t>
  </si>
  <si>
    <t>市盈率
P/E Ratio</t>
  </si>
  <si>
    <t>现有股份数
Existing Shares</t>
  </si>
  <si>
    <t>14x</t>
  </si>
  <si>
    <t>16x</t>
  </si>
  <si>
    <t>18x</t>
  </si>
  <si>
    <t>20x</t>
  </si>
  <si>
    <t>22x</t>
  </si>
  <si>
    <r>
      <rPr>
        <b/>
        <sz val="11"/>
        <color theme="1"/>
        <rFont val="微软雅黑"/>
        <charset val="134"/>
      </rPr>
      <t>假定条件</t>
    </r>
    <r>
      <rPr>
        <sz val="11"/>
        <color theme="1"/>
        <rFont val="微软雅黑"/>
        <charset val="134"/>
      </rPr>
      <t xml:space="preserve">
Forecast Condition</t>
    </r>
  </si>
  <si>
    <r>
      <rPr>
        <b/>
        <sz val="11"/>
        <color theme="1"/>
        <rFont val="微软雅黑"/>
        <charset val="134"/>
      </rPr>
      <t>新发行股份比例测算表</t>
    </r>
    <r>
      <rPr>
        <sz val="11"/>
        <color theme="1"/>
        <rFont val="微软雅黑"/>
        <charset val="134"/>
      </rPr>
      <t xml:space="preserve">
New Issuing Shares Table</t>
    </r>
  </si>
  <si>
    <r>
      <rPr>
        <b/>
        <sz val="11"/>
        <color theme="1"/>
        <rFont val="微软雅黑"/>
        <charset val="134"/>
      </rPr>
      <t>现有股份数</t>
    </r>
    <r>
      <rPr>
        <sz val="11"/>
        <color theme="1"/>
        <rFont val="微软雅黑"/>
        <charset val="134"/>
      </rPr>
      <t xml:space="preserve">
Existing Shares</t>
    </r>
  </si>
  <si>
    <r>
      <rPr>
        <b/>
        <sz val="11"/>
        <color theme="1"/>
        <rFont val="微软雅黑"/>
        <charset val="134"/>
      </rPr>
      <t>新发行股份数</t>
    </r>
    <r>
      <rPr>
        <sz val="11"/>
        <color theme="1"/>
        <rFont val="微软雅黑"/>
        <charset val="134"/>
      </rPr>
      <t xml:space="preserve">
New Issued Shares</t>
    </r>
  </si>
  <si>
    <r>
      <rPr>
        <b/>
        <sz val="11"/>
        <color theme="1"/>
        <rFont val="微软雅黑"/>
        <charset val="134"/>
      </rPr>
      <t>发行比例</t>
    </r>
    <r>
      <rPr>
        <sz val="11"/>
        <color theme="1"/>
        <rFont val="微软雅黑"/>
        <charset val="134"/>
      </rPr>
      <t xml:space="preserve">
Issuing Percentage</t>
    </r>
  </si>
  <si>
    <r>
      <t>净利润</t>
    </r>
    <r>
      <rPr>
        <sz val="11"/>
        <color theme="1"/>
        <rFont val="微软雅黑"/>
        <charset val="134"/>
      </rPr>
      <t xml:space="preserve">
Net Profit</t>
    </r>
  </si>
  <si>
    <r>
      <rPr>
        <b/>
        <sz val="11"/>
        <color theme="1"/>
        <rFont val="微软雅黑"/>
        <charset val="134"/>
      </rPr>
      <t>假设发行比例</t>
    </r>
    <r>
      <rPr>
        <sz val="11"/>
        <color theme="1"/>
        <rFont val="微软雅黑"/>
        <charset val="134"/>
      </rPr>
      <t xml:space="preserve">
Assumed Issuing Percentage</t>
    </r>
  </si>
  <si>
    <r>
      <rPr>
        <b/>
        <sz val="11"/>
        <color theme="1"/>
        <rFont val="微软雅黑"/>
        <charset val="134"/>
      </rPr>
      <t>市盈率</t>
    </r>
    <r>
      <rPr>
        <sz val="11"/>
        <color theme="1"/>
        <rFont val="微软雅黑"/>
        <charset val="134"/>
      </rPr>
      <t xml:space="preserve">
P/E Ratio</t>
    </r>
  </si>
  <si>
    <r>
      <rPr>
        <b/>
        <sz val="11"/>
        <color theme="1"/>
        <rFont val="微软雅黑"/>
        <charset val="134"/>
      </rPr>
      <t>新发行股份每股价格测算</t>
    </r>
    <r>
      <rPr>
        <sz val="11"/>
        <color theme="1"/>
        <rFont val="微软雅黑"/>
        <charset val="134"/>
      </rPr>
      <t xml:space="preserve">
Share Price of New Issuing Share Forecast </t>
    </r>
  </si>
  <si>
    <r>
      <rPr>
        <b/>
        <sz val="11"/>
        <color theme="1"/>
        <rFont val="微软雅黑"/>
        <charset val="134"/>
      </rPr>
      <t>新发行股份融资金额测算</t>
    </r>
    <r>
      <rPr>
        <sz val="11"/>
        <color theme="1"/>
        <rFont val="微软雅黑"/>
        <charset val="134"/>
      </rPr>
      <t xml:space="preserve">
Fund Raising Forecast</t>
    </r>
  </si>
  <si>
    <r>
      <rPr>
        <b/>
        <sz val="10"/>
        <color theme="1"/>
        <rFont val="微软雅黑"/>
        <charset val="134"/>
      </rPr>
      <t xml:space="preserve">发行股数
</t>
    </r>
    <r>
      <rPr>
        <sz val="10"/>
        <color theme="1"/>
        <rFont val="微软雅黑"/>
        <charset val="134"/>
      </rPr>
      <t>New Issuing Shares</t>
    </r>
  </si>
  <si>
    <r>
      <rPr>
        <b/>
        <sz val="10"/>
        <color theme="1"/>
        <rFont val="微软雅黑"/>
        <charset val="134"/>
      </rPr>
      <t xml:space="preserve">发行比例
</t>
    </r>
    <r>
      <rPr>
        <sz val="10"/>
        <color theme="1"/>
        <rFont val="微软雅黑"/>
        <charset val="134"/>
      </rPr>
      <t>Percentage</t>
    </r>
  </si>
  <si>
    <t>序号</t>
  </si>
  <si>
    <t>股东名称</t>
  </si>
  <si>
    <t>出资额（万元）</t>
  </si>
  <si>
    <t>出资比例（%）</t>
  </si>
  <si>
    <t>合计</t>
  </si>
  <si>
    <t>股数</t>
  </si>
  <si>
    <t>The Offer</t>
  </si>
  <si>
    <t>Key Offer Statistics</t>
  </si>
  <si>
    <t>Maximum Subscription</t>
  </si>
  <si>
    <t>Minimum Subscription</t>
  </si>
  <si>
    <t>Offer Price (A$/share)</t>
  </si>
  <si>
    <t>Total number of New Shares to be issued</t>
  </si>
  <si>
    <t>Number of Shares held by Existing Shareholders</t>
  </si>
  <si>
    <t>Total number of Shares on issue at Completion of the Offer</t>
  </si>
  <si>
    <t>Total cash proceeds to the Company from the Offer</t>
  </si>
  <si>
    <t>Market Capitalisation at Completion of the Offer</t>
  </si>
  <si>
    <t>The Table below sets out the key offer statistics:</t>
  </si>
  <si>
    <t>下表是发行数据明细：</t>
  </si>
  <si>
    <t>最高融资额</t>
  </si>
  <si>
    <t>最低融资额</t>
  </si>
  <si>
    <r>
      <rPr>
        <sz val="11"/>
        <color rgb="FF000000"/>
        <rFont val="宋体"/>
        <charset val="134"/>
      </rPr>
      <t>股票价格（澳币</t>
    </r>
    <r>
      <rPr>
        <sz val="11"/>
        <color rgb="FF000000"/>
        <rFont val="Calibri"/>
        <charset val="134"/>
      </rPr>
      <t>/</t>
    </r>
    <r>
      <rPr>
        <sz val="11"/>
        <color rgb="FF000000"/>
        <rFont val="宋体"/>
        <charset val="134"/>
      </rPr>
      <t>每股）</t>
    </r>
  </si>
  <si>
    <t>总发行股数</t>
  </si>
  <si>
    <t>现有股东股数</t>
  </si>
  <si>
    <t>发行总股数</t>
  </si>
  <si>
    <t>发行总金额</t>
  </si>
  <si>
    <t>公司发行后总市值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</si>
</sst>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Calibri"/>
      <charset val="134"/>
    </font>
    <font>
      <sz val="11"/>
      <color theme="1"/>
      <name val="Times New Roman"/>
      <charset val="134"/>
    </font>
    <font>
      <b/>
      <sz val="10.5"/>
      <color theme="1"/>
      <name val="楷体"/>
      <charset val="134"/>
    </font>
    <font>
      <sz val="10.5"/>
      <color theme="1"/>
      <name val="楷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FF0000"/>
      <name val="微软雅黑"/>
      <charset val="134"/>
    </font>
    <font>
      <sz val="11"/>
      <color theme="0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微软雅黑"/>
      <charset val="134"/>
    </font>
    <font>
      <b/>
      <sz val="10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2" fillId="25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8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9" fillId="0" borderId="3" xfId="0" applyFont="1" applyBorder="1"/>
    <xf numFmtId="0" fontId="0" fillId="0" borderId="0" xfId="0" applyAlignment="1">
      <alignment horizontal="right"/>
    </xf>
    <xf numFmtId="3" fontId="0" fillId="0" borderId="0" xfId="0" applyNumberFormat="1"/>
    <xf numFmtId="0" fontId="10" fillId="0" borderId="0" xfId="0" applyFont="1" applyBorder="1"/>
    <xf numFmtId="0" fontId="10" fillId="0" borderId="3" xfId="0" applyFont="1" applyBorder="1"/>
    <xf numFmtId="0" fontId="10" fillId="0" borderId="0" xfId="0" applyFont="1"/>
    <xf numFmtId="0" fontId="10" fillId="0" borderId="3" xfId="0" applyFont="1" applyBorder="1" applyAlignment="1">
      <alignment horizontal="left" wrapText="1"/>
    </xf>
    <xf numFmtId="0" fontId="11" fillId="0" borderId="0" xfId="0" applyFont="1" applyBorder="1" applyAlignment="1"/>
    <xf numFmtId="0" fontId="12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9" fontId="11" fillId="0" borderId="0" xfId="0" applyNumberFormat="1" applyFont="1" applyBorder="1" applyAlignment="1"/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0" borderId="0" xfId="0" applyNumberFormat="1" applyFont="1" applyBorder="1"/>
    <xf numFmtId="2" fontId="13" fillId="0" borderId="3" xfId="0" applyNumberFormat="1" applyFont="1" applyBorder="1"/>
    <xf numFmtId="9" fontId="10" fillId="0" borderId="0" xfId="9" applyFont="1"/>
    <xf numFmtId="3" fontId="10" fillId="0" borderId="6" xfId="0" applyNumberFormat="1" applyFont="1" applyBorder="1"/>
    <xf numFmtId="2" fontId="10" fillId="0" borderId="0" xfId="0" applyNumberFormat="1" applyFont="1"/>
    <xf numFmtId="10" fontId="10" fillId="0" borderId="0" xfId="9" applyNumberFormat="1" applyFont="1"/>
    <xf numFmtId="3" fontId="10" fillId="0" borderId="7" xfId="0" applyNumberFormat="1" applyFont="1" applyBorder="1"/>
    <xf numFmtId="0" fontId="14" fillId="0" borderId="3" xfId="0" applyFont="1" applyBorder="1"/>
    <xf numFmtId="3" fontId="10" fillId="0" borderId="0" xfId="0" applyNumberFormat="1" applyFont="1"/>
    <xf numFmtId="10" fontId="10" fillId="2" borderId="0" xfId="9" applyNumberFormat="1" applyFont="1" applyFill="1"/>
    <xf numFmtId="3" fontId="10" fillId="2" borderId="0" xfId="0" applyNumberFormat="1" applyFont="1" applyFill="1"/>
    <xf numFmtId="2" fontId="14" fillId="0" borderId="3" xfId="0" applyNumberFormat="1" applyFont="1" applyBorder="1"/>
    <xf numFmtId="0" fontId="10" fillId="0" borderId="4" xfId="0" applyFont="1" applyBorder="1" applyAlignme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left"/>
    </xf>
    <xf numFmtId="9" fontId="10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9" fontId="10" fillId="0" borderId="0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" fontId="10" fillId="0" borderId="3" xfId="0" applyNumberFormat="1" applyFont="1" applyBorder="1" applyAlignment="1">
      <alignment horizontal="left"/>
    </xf>
    <xf numFmtId="10" fontId="10" fillId="0" borderId="3" xfId="0" applyNumberFormat="1" applyFont="1" applyBorder="1" applyAlignment="1">
      <alignment horizontal="left"/>
    </xf>
    <xf numFmtId="1" fontId="10" fillId="0" borderId="0" xfId="0" applyNumberFormat="1" applyFont="1"/>
    <xf numFmtId="0" fontId="11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wrapText="1"/>
    </xf>
    <xf numFmtId="0" fontId="12" fillId="0" borderId="0" xfId="0" applyFont="1" applyBorder="1"/>
    <xf numFmtId="3" fontId="10" fillId="0" borderId="4" xfId="0" applyNumberFormat="1" applyFont="1" applyBorder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3" fontId="17" fillId="3" borderId="0" xfId="0" applyNumberFormat="1" applyFont="1" applyFill="1" applyBorder="1" applyAlignment="1">
      <alignment horizontal="center" vertical="center"/>
    </xf>
    <xf numFmtId="9" fontId="17" fillId="3" borderId="0" xfId="9" applyNumberFormat="1" applyFont="1" applyFill="1" applyBorder="1" applyAlignment="1">
      <alignment horizontal="center" vertical="center"/>
    </xf>
    <xf numFmtId="0" fontId="15" fillId="3" borderId="0" xfId="0" applyFont="1" applyFill="1" applyBorder="1"/>
    <xf numFmtId="3" fontId="17" fillId="0" borderId="0" xfId="0" applyNumberFormat="1" applyFont="1" applyBorder="1" applyAlignment="1">
      <alignment horizontal="center" vertical="center"/>
    </xf>
    <xf numFmtId="9" fontId="17" fillId="0" borderId="0" xfId="9" applyNumberFormat="1" applyFont="1" applyBorder="1" applyAlignment="1">
      <alignment horizontal="center" vertical="center"/>
    </xf>
    <xf numFmtId="0" fontId="15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/>
    </xf>
    <xf numFmtId="0" fontId="10" fillId="3" borderId="0" xfId="0" applyFont="1" applyFill="1" applyBorder="1"/>
    <xf numFmtId="2" fontId="0" fillId="3" borderId="0" xfId="0" applyNumberFormat="1" applyFont="1" applyFill="1" applyBorder="1" applyAlignment="1">
      <alignment horizontal="left"/>
    </xf>
    <xf numFmtId="3" fontId="0" fillId="3" borderId="0" xfId="0" applyNumberFormat="1" applyFont="1" applyFill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/>
    </xf>
    <xf numFmtId="10" fontId="17" fillId="3" borderId="0" xfId="9" applyNumberFormat="1" applyFont="1" applyFill="1" applyBorder="1" applyAlignment="1">
      <alignment horizontal="center" vertical="center"/>
    </xf>
    <xf numFmtId="10" fontId="17" fillId="0" borderId="0" xfId="9" applyNumberFormat="1" applyFont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left"/>
    </xf>
    <xf numFmtId="3" fontId="0" fillId="4" borderId="0" xfId="0" applyNumberFormat="1" applyFont="1" applyFill="1" applyBorder="1" applyAlignment="1">
      <alignment horizontal="left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D1:W26"/>
  <sheetViews>
    <sheetView showGridLines="0" zoomScale="85" zoomScaleNormal="85" workbookViewId="0">
      <selection activeCell="P23" sqref="P23:P24"/>
    </sheetView>
  </sheetViews>
  <sheetFormatPr defaultColWidth="9" defaultRowHeight="14.4"/>
  <cols>
    <col min="1" max="1" width="11.5673076923077" style="36" customWidth="1"/>
    <col min="2" max="2" width="9.28846153846154" style="36" hidden="1" customWidth="1"/>
    <col min="3" max="3" width="22" style="36" hidden="1" customWidth="1"/>
    <col min="4" max="4" width="20.7115384615385" style="36" hidden="1" customWidth="1"/>
    <col min="5" max="11" width="20.8557692307692" style="36" hidden="1" customWidth="1"/>
    <col min="12" max="12" width="20.8557692307692" style="36" customWidth="1"/>
    <col min="13" max="13" width="2.85576923076923" style="36" customWidth="1"/>
    <col min="14" max="14" width="19.4230769230769" style="36" customWidth="1"/>
    <col min="15" max="15" width="11.8557692307692" style="36" customWidth="1"/>
    <col min="16" max="16" width="19.1442307692308" style="36" customWidth="1"/>
    <col min="17" max="17" width="11.2884615384615" style="36" customWidth="1"/>
    <col min="18" max="18" width="1.28846153846154" style="36" customWidth="1"/>
    <col min="19" max="23" width="12" style="36" customWidth="1"/>
    <col min="24" max="16384" width="9.14423076923077" style="36"/>
  </cols>
  <sheetData>
    <row r="1" ht="29" spans="4:12">
      <c r="D1" s="52"/>
      <c r="E1" s="52"/>
      <c r="F1" s="52"/>
      <c r="G1" s="52"/>
      <c r="H1" s="52"/>
      <c r="I1" s="52"/>
      <c r="L1" s="89" t="s">
        <v>0</v>
      </c>
    </row>
    <row r="2" ht="36.75" customHeight="1" spans="12:23">
      <c r="L2" s="68" t="s">
        <v>1</v>
      </c>
      <c r="M2" s="68"/>
      <c r="N2" s="68"/>
      <c r="O2" s="68"/>
      <c r="P2" s="68"/>
      <c r="Q2" s="68"/>
      <c r="R2" s="80"/>
      <c r="S2" s="68" t="s">
        <v>2</v>
      </c>
      <c r="T2" s="68"/>
      <c r="U2" s="68"/>
      <c r="V2" s="68"/>
      <c r="W2" s="68"/>
    </row>
    <row r="3" ht="40" spans="12:23">
      <c r="L3" s="69" t="s">
        <v>3</v>
      </c>
      <c r="N3" s="72" t="s">
        <v>4</v>
      </c>
      <c r="O3" s="72" t="s">
        <v>5</v>
      </c>
      <c r="P3" s="72" t="s">
        <v>6</v>
      </c>
      <c r="Q3" s="73"/>
      <c r="R3" s="81"/>
      <c r="S3" s="82" t="s">
        <v>7</v>
      </c>
      <c r="T3" s="82" t="s">
        <v>8</v>
      </c>
      <c r="U3" s="82" t="s">
        <v>9</v>
      </c>
      <c r="V3" s="82" t="s">
        <v>10</v>
      </c>
      <c r="W3" s="82" t="s">
        <v>11</v>
      </c>
    </row>
    <row r="4" ht="21" customHeight="1" spans="12:23">
      <c r="L4" s="52">
        <v>100000000</v>
      </c>
      <c r="N4" s="74">
        <v>20000000</v>
      </c>
      <c r="O4" s="91">
        <f>'Calculation Method'!B22</f>
        <v>0.0566037735849057</v>
      </c>
      <c r="P4" s="74">
        <f>N4+$L$4</f>
        <v>120000000</v>
      </c>
      <c r="Q4" s="76" t="s">
        <v>12</v>
      </c>
      <c r="R4" s="83"/>
      <c r="S4" s="84">
        <v>1.96297272538833</v>
      </c>
      <c r="T4" s="84">
        <v>2.24339740044381</v>
      </c>
      <c r="U4" s="84">
        <v>2.52382207549929</v>
      </c>
      <c r="V4" s="84">
        <v>2.80424675055476</v>
      </c>
      <c r="W4" s="84">
        <v>3.08467142561024</v>
      </c>
    </row>
    <row r="5" ht="21" customHeight="1" spans="14:23">
      <c r="N5" s="74"/>
      <c r="O5" s="91"/>
      <c r="P5" s="74"/>
      <c r="Q5" s="76" t="s">
        <v>13</v>
      </c>
      <c r="R5" s="83"/>
      <c r="S5" s="85">
        <v>41620000</v>
      </c>
      <c r="T5" s="85">
        <v>47560000</v>
      </c>
      <c r="U5" s="85">
        <v>53510000</v>
      </c>
      <c r="V5" s="85">
        <v>59450000</v>
      </c>
      <c r="W5" s="85">
        <v>65400000</v>
      </c>
    </row>
    <row r="6" ht="21" customHeight="1" spans="12:23">
      <c r="L6" s="70" t="s">
        <v>14</v>
      </c>
      <c r="N6" s="77">
        <v>30000000</v>
      </c>
      <c r="O6" s="92">
        <f>'Calculation Method'!B23</f>
        <v>0.230769230769231</v>
      </c>
      <c r="P6" s="93">
        <f t="shared" ref="P6" si="0">N6+$L$4</f>
        <v>130000000</v>
      </c>
      <c r="Q6" s="79" t="s">
        <v>12</v>
      </c>
      <c r="R6" s="34"/>
      <c r="S6" s="86">
        <v>1.81197482343538</v>
      </c>
      <c r="T6" s="86">
        <v>2.07082836964044</v>
      </c>
      <c r="U6" s="86">
        <v>2.32968191584549</v>
      </c>
      <c r="V6" s="86">
        <v>2.58853546205055</v>
      </c>
      <c r="W6" s="86">
        <v>2.8473890082556</v>
      </c>
    </row>
    <row r="7" ht="21" customHeight="1" spans="12:23">
      <c r="L7" s="69" t="s">
        <v>15</v>
      </c>
      <c r="N7" s="77"/>
      <c r="O7" s="92"/>
      <c r="P7" s="93"/>
      <c r="Q7" s="79" t="s">
        <v>13</v>
      </c>
      <c r="R7" s="34"/>
      <c r="S7" s="87">
        <v>54360000</v>
      </c>
      <c r="T7" s="87">
        <v>62120000</v>
      </c>
      <c r="U7" s="87">
        <v>69890000</v>
      </c>
      <c r="V7" s="87">
        <v>77660000</v>
      </c>
      <c r="W7" s="87">
        <v>85420000</v>
      </c>
    </row>
    <row r="8" ht="21" customHeight="1" spans="12:23">
      <c r="L8" s="71">
        <v>16825480.5033286</v>
      </c>
      <c r="N8" s="74">
        <v>34000000</v>
      </c>
      <c r="O8" s="91">
        <f>'Calculation Method'!H16</f>
        <v>0.253731343283582</v>
      </c>
      <c r="P8" s="74">
        <f t="shared" ref="P8" si="1">N8+$L$4</f>
        <v>134000000</v>
      </c>
      <c r="Q8" s="76" t="s">
        <v>12</v>
      </c>
      <c r="R8" s="83"/>
      <c r="S8" s="84">
        <v>1.75788602273582</v>
      </c>
      <c r="T8" s="84">
        <v>2.00901259741237</v>
      </c>
      <c r="U8" s="84">
        <v>2.26013917208891</v>
      </c>
      <c r="V8" s="94">
        <v>2.51126574676546</v>
      </c>
      <c r="W8" s="84">
        <v>2.762392321442</v>
      </c>
    </row>
    <row r="9" ht="21" customHeight="1" spans="14:23">
      <c r="N9" s="74"/>
      <c r="O9" s="91"/>
      <c r="P9" s="74"/>
      <c r="Q9" s="76" t="s">
        <v>13</v>
      </c>
      <c r="R9" s="83"/>
      <c r="S9" s="85">
        <v>59770000</v>
      </c>
      <c r="T9" s="85">
        <v>68310000</v>
      </c>
      <c r="U9" s="85">
        <v>76840000</v>
      </c>
      <c r="V9" s="95">
        <v>85380000</v>
      </c>
      <c r="W9" s="85">
        <v>93920000</v>
      </c>
    </row>
    <row r="10" ht="16.8" spans="19:23">
      <c r="S10" s="88"/>
      <c r="T10" s="88"/>
      <c r="U10" s="88"/>
      <c r="V10" s="88"/>
      <c r="W10" s="88"/>
    </row>
    <row r="14" spans="12:12">
      <c r="L14" s="90" t="s">
        <v>16</v>
      </c>
    </row>
    <row r="15" spans="12:12">
      <c r="L15" s="90">
        <v>5</v>
      </c>
    </row>
    <row r="18" ht="29" spans="12:12">
      <c r="L18" s="89" t="s">
        <v>17</v>
      </c>
    </row>
    <row r="19" ht="45" customHeight="1" spans="12:23">
      <c r="L19" s="68" t="s">
        <v>18</v>
      </c>
      <c r="M19" s="68"/>
      <c r="N19" s="68"/>
      <c r="O19" s="68"/>
      <c r="P19" s="68"/>
      <c r="Q19" s="68"/>
      <c r="R19" s="80"/>
      <c r="S19" s="68" t="s">
        <v>19</v>
      </c>
      <c r="T19" s="68"/>
      <c r="U19" s="68"/>
      <c r="V19" s="68"/>
      <c r="W19" s="68"/>
    </row>
    <row r="20" ht="40.5" customHeight="1" spans="12:23">
      <c r="L20" s="69" t="s">
        <v>20</v>
      </c>
      <c r="N20" s="72" t="s">
        <v>4</v>
      </c>
      <c r="O20" s="72" t="s">
        <v>5</v>
      </c>
      <c r="P20" s="72" t="s">
        <v>6</v>
      </c>
      <c r="Q20" s="73"/>
      <c r="R20" s="81"/>
      <c r="S20" s="82" t="s">
        <v>21</v>
      </c>
      <c r="T20" s="82" t="s">
        <v>22</v>
      </c>
      <c r="U20" s="82" t="s">
        <v>23</v>
      </c>
      <c r="V20" s="82" t="s">
        <v>24</v>
      </c>
      <c r="W20" s="82" t="s">
        <v>25</v>
      </c>
    </row>
    <row r="21" ht="16.8" spans="12:23">
      <c r="L21" s="52">
        <v>100000000</v>
      </c>
      <c r="N21" s="74">
        <v>20000000</v>
      </c>
      <c r="O21" s="91">
        <v>0.166666666666667</v>
      </c>
      <c r="P21" s="74">
        <v>120000000</v>
      </c>
      <c r="Q21" s="76" t="s">
        <v>12</v>
      </c>
      <c r="R21" s="83"/>
      <c r="S21" s="84">
        <f>S4/$L$15</f>
        <v>0.392594545077667</v>
      </c>
      <c r="T21" s="84">
        <f t="shared" ref="T21:W21" si="2">T4/$L$15</f>
        <v>0.448679480088762</v>
      </c>
      <c r="U21" s="84">
        <f t="shared" si="2"/>
        <v>0.504764415099857</v>
      </c>
      <c r="V21" s="84">
        <f t="shared" si="2"/>
        <v>0.560849350110952</v>
      </c>
      <c r="W21" s="84">
        <f t="shared" si="2"/>
        <v>0.616934285122048</v>
      </c>
    </row>
    <row r="22" ht="16.8" spans="14:23">
      <c r="N22" s="74"/>
      <c r="O22" s="91"/>
      <c r="P22" s="74"/>
      <c r="Q22" s="76" t="s">
        <v>13</v>
      </c>
      <c r="R22" s="83"/>
      <c r="S22" s="85">
        <f t="shared" ref="S22:W22" si="3">S5/$L$15</f>
        <v>8324000</v>
      </c>
      <c r="T22" s="85">
        <f t="shared" si="3"/>
        <v>9512000</v>
      </c>
      <c r="U22" s="85">
        <f t="shared" si="3"/>
        <v>10702000</v>
      </c>
      <c r="V22" s="85">
        <f t="shared" si="3"/>
        <v>11890000</v>
      </c>
      <c r="W22" s="85">
        <f t="shared" si="3"/>
        <v>13080000</v>
      </c>
    </row>
    <row r="23" ht="16.8" spans="12:23">
      <c r="L23" s="70" t="s">
        <v>14</v>
      </c>
      <c r="N23" s="77">
        <v>30000000</v>
      </c>
      <c r="O23" s="92">
        <v>0.230769230769231</v>
      </c>
      <c r="P23" s="93">
        <v>130000000</v>
      </c>
      <c r="Q23" s="79" t="s">
        <v>12</v>
      </c>
      <c r="R23" s="34"/>
      <c r="S23" s="86">
        <f t="shared" ref="S23:W23" si="4">S6/$L$15</f>
        <v>0.362394964687077</v>
      </c>
      <c r="T23" s="86">
        <f t="shared" si="4"/>
        <v>0.414165673928088</v>
      </c>
      <c r="U23" s="86">
        <f t="shared" si="4"/>
        <v>0.465936383169099</v>
      </c>
      <c r="V23" s="86">
        <f t="shared" si="4"/>
        <v>0.51770709241011</v>
      </c>
      <c r="W23" s="86">
        <f t="shared" si="4"/>
        <v>0.569477801651121</v>
      </c>
    </row>
    <row r="24" ht="16.8" spans="12:23">
      <c r="L24" s="69" t="s">
        <v>15</v>
      </c>
      <c r="N24" s="77"/>
      <c r="O24" s="92"/>
      <c r="P24" s="93"/>
      <c r="Q24" s="79" t="s">
        <v>13</v>
      </c>
      <c r="R24" s="34"/>
      <c r="S24" s="87">
        <f t="shared" ref="S24:W24" si="5">S7/$L$15</f>
        <v>10872000</v>
      </c>
      <c r="T24" s="87">
        <f t="shared" si="5"/>
        <v>12424000</v>
      </c>
      <c r="U24" s="87">
        <f t="shared" si="5"/>
        <v>13978000</v>
      </c>
      <c r="V24" s="87">
        <f t="shared" si="5"/>
        <v>15532000</v>
      </c>
      <c r="W24" s="87">
        <f t="shared" si="5"/>
        <v>17084000</v>
      </c>
    </row>
    <row r="25" ht="16.8" spans="12:23">
      <c r="L25" s="71">
        <v>16825480.5033286</v>
      </c>
      <c r="N25" s="74">
        <v>34000000</v>
      </c>
      <c r="O25" s="91">
        <v>0.253731343283582</v>
      </c>
      <c r="P25" s="74">
        <v>134000000</v>
      </c>
      <c r="Q25" s="76" t="s">
        <v>12</v>
      </c>
      <c r="R25" s="83"/>
      <c r="S25" s="84">
        <f t="shared" ref="S25:W25" si="6">S8/$L$15</f>
        <v>0.351577204547164</v>
      </c>
      <c r="T25" s="84">
        <f t="shared" si="6"/>
        <v>0.401802519482473</v>
      </c>
      <c r="U25" s="84">
        <f t="shared" si="6"/>
        <v>0.452027834417782</v>
      </c>
      <c r="V25" s="94">
        <f t="shared" si="6"/>
        <v>0.502253149353092</v>
      </c>
      <c r="W25" s="84">
        <f t="shared" si="6"/>
        <v>0.552478464288401</v>
      </c>
    </row>
    <row r="26" ht="16.8" spans="12:23">
      <c r="L26" s="69"/>
      <c r="N26" s="74"/>
      <c r="O26" s="91"/>
      <c r="P26" s="74"/>
      <c r="Q26" s="76" t="s">
        <v>13</v>
      </c>
      <c r="R26" s="83"/>
      <c r="S26" s="85">
        <f t="shared" ref="S26:W26" si="7">S9/$L$15</f>
        <v>11954000</v>
      </c>
      <c r="T26" s="85">
        <f t="shared" si="7"/>
        <v>13662000</v>
      </c>
      <c r="U26" s="85">
        <f t="shared" si="7"/>
        <v>15368000</v>
      </c>
      <c r="V26" s="95">
        <f t="shared" si="7"/>
        <v>17076000</v>
      </c>
      <c r="W26" s="85">
        <f t="shared" si="7"/>
        <v>18784000</v>
      </c>
    </row>
  </sheetData>
  <mergeCells count="22">
    <mergeCell ref="L2:Q2"/>
    <mergeCell ref="S2:W2"/>
    <mergeCell ref="L19:Q19"/>
    <mergeCell ref="S19:W19"/>
    <mergeCell ref="N4:N5"/>
    <mergeCell ref="N6:N7"/>
    <mergeCell ref="N8:N9"/>
    <mergeCell ref="N21:N22"/>
    <mergeCell ref="N23:N24"/>
    <mergeCell ref="N25:N26"/>
    <mergeCell ref="O4:O5"/>
    <mergeCell ref="O6:O7"/>
    <mergeCell ref="O8:O9"/>
    <mergeCell ref="O21:O22"/>
    <mergeCell ref="O23:O24"/>
    <mergeCell ref="O25:O26"/>
    <mergeCell ref="P4:P5"/>
    <mergeCell ref="P6:P7"/>
    <mergeCell ref="P8:P9"/>
    <mergeCell ref="P21:P22"/>
    <mergeCell ref="P23:P24"/>
    <mergeCell ref="P25:P2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V59"/>
  <sheetViews>
    <sheetView showGridLines="0" tabSelected="1" zoomScale="70" zoomScaleNormal="70" topLeftCell="A3" workbookViewId="0">
      <selection activeCell="D5" sqref="D5"/>
    </sheetView>
  </sheetViews>
  <sheetFormatPr defaultColWidth="9" defaultRowHeight="14.4"/>
  <cols>
    <col min="1" max="1" width="11.5673076923077" style="36" customWidth="1"/>
    <col min="2" max="2" width="9.28846153846154" style="36" customWidth="1"/>
    <col min="3" max="3" width="22" style="36" customWidth="1"/>
    <col min="4" max="4" width="20.7115384615385" style="36" customWidth="1"/>
    <col min="5" max="12" width="20.8557692307692" style="36" customWidth="1"/>
    <col min="13" max="13" width="2.85576923076923" style="36" customWidth="1"/>
    <col min="14" max="14" width="19.4230769230769" style="36" customWidth="1"/>
    <col min="15" max="15" width="11.8557692307692" style="36" customWidth="1"/>
    <col min="16" max="16" width="13" style="36" customWidth="1"/>
    <col min="17" max="17" width="1.28846153846154" style="36" customWidth="1"/>
    <col min="18" max="22" width="12" style="36" customWidth="1"/>
    <col min="23" max="23" width="9.14423076923077" style="36" customWidth="1"/>
    <col min="24" max="16384" width="9.14423076923077" style="36"/>
  </cols>
  <sheetData>
    <row r="2" ht="30.75" customHeight="1" spans="2:8">
      <c r="B2" s="37" t="s">
        <v>26</v>
      </c>
      <c r="C2" s="37"/>
      <c r="D2" s="35"/>
      <c r="F2" s="37" t="s">
        <v>27</v>
      </c>
      <c r="G2" s="37"/>
      <c r="H2" s="37"/>
    </row>
    <row r="3" ht="19.5" customHeight="1" spans="6:8">
      <c r="F3" s="56"/>
      <c r="G3" s="56"/>
      <c r="H3" s="56"/>
    </row>
    <row r="4" ht="50.25" customHeight="1" spans="2:8">
      <c r="B4" s="37" t="s">
        <v>28</v>
      </c>
      <c r="C4" s="37"/>
      <c r="D4" s="38">
        <v>100000000</v>
      </c>
      <c r="F4" s="57" t="s">
        <v>28</v>
      </c>
      <c r="G4" s="57" t="s">
        <v>29</v>
      </c>
      <c r="H4" s="57" t="s">
        <v>30</v>
      </c>
    </row>
    <row r="5" ht="39" customHeight="1" spans="2:8">
      <c r="B5" s="39" t="s">
        <v>31</v>
      </c>
      <c r="C5" s="40"/>
      <c r="D5" s="38">
        <v>3006897</v>
      </c>
      <c r="F5" s="58">
        <v>100000000</v>
      </c>
      <c r="G5" s="59">
        <v>17632952.4477583</v>
      </c>
      <c r="H5" s="60">
        <f t="shared" ref="H5:H16" si="0">G5/(G5+F5)</f>
        <v>0.149898069213125</v>
      </c>
    </row>
    <row r="6" ht="41.25" customHeight="1" spans="2:8">
      <c r="B6" s="40" t="s">
        <v>32</v>
      </c>
      <c r="C6" s="40"/>
      <c r="D6" s="41">
        <v>0.15</v>
      </c>
      <c r="F6" s="58">
        <v>100000000</v>
      </c>
      <c r="G6" s="59">
        <v>19020068.2320146</v>
      </c>
      <c r="H6" s="60">
        <f t="shared" si="0"/>
        <v>0.159805556445636</v>
      </c>
    </row>
    <row r="7" ht="36.75" customHeight="1" spans="2:8">
      <c r="B7" s="42" t="s">
        <v>33</v>
      </c>
      <c r="C7" s="42"/>
      <c r="D7" s="38">
        <v>20</v>
      </c>
      <c r="F7" s="58">
        <v>100000000</v>
      </c>
      <c r="G7" s="59">
        <v>20434639.657061</v>
      </c>
      <c r="H7" s="60">
        <f t="shared" si="0"/>
        <v>0.169674104686566</v>
      </c>
    </row>
    <row r="8" s="34" customFormat="1" spans="6:8">
      <c r="F8" s="58">
        <v>100000000</v>
      </c>
      <c r="G8" s="59">
        <v>21876666.7228974</v>
      </c>
      <c r="H8" s="60">
        <f t="shared" si="0"/>
        <v>0.179498400400438</v>
      </c>
    </row>
    <row r="9" spans="6:8">
      <c r="F9" s="58">
        <v>100000000</v>
      </c>
      <c r="G9" s="59">
        <v>23346149.4295238</v>
      </c>
      <c r="H9" s="60">
        <f t="shared" si="0"/>
        <v>0.189273435267334</v>
      </c>
    </row>
    <row r="10" spans="6:8">
      <c r="F10" s="58">
        <v>100000000</v>
      </c>
      <c r="G10" s="59">
        <v>25000000</v>
      </c>
      <c r="H10" s="60">
        <f t="shared" si="0"/>
        <v>0.2</v>
      </c>
    </row>
    <row r="11" spans="6:8">
      <c r="F11" s="58">
        <v>100000000</v>
      </c>
      <c r="G11" s="59">
        <v>26578772.7168764</v>
      </c>
      <c r="H11" s="60">
        <f t="shared" si="0"/>
        <v>0.209978119920045</v>
      </c>
    </row>
    <row r="12" spans="6:8">
      <c r="F12" s="58">
        <v>100000000</v>
      </c>
      <c r="G12" s="59">
        <v>28199603.0848539</v>
      </c>
      <c r="H12" s="60">
        <f t="shared" si="0"/>
        <v>0.219966383719526</v>
      </c>
    </row>
    <row r="13" spans="6:10">
      <c r="F13" s="58">
        <v>100000000</v>
      </c>
      <c r="G13" s="59">
        <v>29861196.618956</v>
      </c>
      <c r="H13" s="60">
        <f t="shared" si="0"/>
        <v>0.229947031110271</v>
      </c>
      <c r="J13" s="36">
        <v>134000000</v>
      </c>
    </row>
    <row r="14" spans="4:10">
      <c r="D14" s="36">
        <f>D5*J14/J13</f>
        <v>0.448790597014925</v>
      </c>
      <c r="F14" s="58">
        <v>100000000</v>
      </c>
      <c r="G14" s="59">
        <v>31555429.9776134</v>
      </c>
      <c r="H14" s="60">
        <f t="shared" si="0"/>
        <v>0.239864139268012</v>
      </c>
      <c r="J14" s="36">
        <v>20</v>
      </c>
    </row>
    <row r="15" spans="5:8">
      <c r="E15" s="34"/>
      <c r="F15" s="61">
        <v>100000000</v>
      </c>
      <c r="G15" s="62">
        <v>33333333</v>
      </c>
      <c r="H15" s="63">
        <f t="shared" si="0"/>
        <v>0.249999998125</v>
      </c>
    </row>
    <row r="16" s="35" customFormat="1" spans="6:8">
      <c r="F16" s="64">
        <v>100000000</v>
      </c>
      <c r="G16" s="65">
        <v>34000000</v>
      </c>
      <c r="H16" s="66">
        <f t="shared" si="0"/>
        <v>0.253731343283582</v>
      </c>
    </row>
    <row r="17" spans="7:7">
      <c r="G17" s="67"/>
    </row>
    <row r="18" ht="33.75" customHeight="1" spans="1:8">
      <c r="A18" s="34"/>
      <c r="C18" s="37" t="s">
        <v>34</v>
      </c>
      <c r="D18" s="37"/>
      <c r="E18" s="37"/>
      <c r="H18" s="36">
        <f>H22/H24*20</f>
        <v>25.2830188679245</v>
      </c>
    </row>
    <row r="19" ht="23.25" customHeight="1" spans="1:5">
      <c r="A19" s="34"/>
      <c r="C19" s="43"/>
      <c r="D19" s="43"/>
      <c r="E19" s="43"/>
    </row>
    <row r="20" spans="1:12">
      <c r="A20" s="44"/>
      <c r="C20" s="45">
        <f>D5*D7/D4</f>
        <v>0.6013794</v>
      </c>
      <c r="D20" s="35">
        <v>12</v>
      </c>
      <c r="E20" s="35">
        <v>14</v>
      </c>
      <c r="F20" s="35">
        <v>16</v>
      </c>
      <c r="G20" s="35">
        <v>18</v>
      </c>
      <c r="H20" s="35">
        <v>20</v>
      </c>
      <c r="I20" s="35">
        <v>22</v>
      </c>
      <c r="J20" s="35">
        <v>24</v>
      </c>
      <c r="K20" s="35">
        <v>26</v>
      </c>
      <c r="L20" s="34"/>
    </row>
    <row r="21" hidden="1" spans="1:12">
      <c r="A21" s="34"/>
      <c r="B21" s="46">
        <f t="shared" ref="B21:B26" si="1">(C21-$D$4)/C21</f>
        <v>0</v>
      </c>
      <c r="C21" s="47">
        <v>100000000</v>
      </c>
      <c r="D21" s="48">
        <v>0.36082764</v>
      </c>
      <c r="E21" s="48">
        <v>0.42096558</v>
      </c>
      <c r="F21" s="48">
        <v>0.48110352</v>
      </c>
      <c r="G21" s="48">
        <v>0.54124146</v>
      </c>
      <c r="H21" s="48">
        <v>0.6013794</v>
      </c>
      <c r="I21" s="48">
        <v>0.66151734</v>
      </c>
      <c r="J21" s="48">
        <v>0.72165528</v>
      </c>
      <c r="K21" s="48">
        <v>0.78179322</v>
      </c>
      <c r="L21" s="48"/>
    </row>
    <row r="22" spans="1:12">
      <c r="A22" s="34"/>
      <c r="B22" s="49">
        <f t="shared" si="1"/>
        <v>0.0566037735849057</v>
      </c>
      <c r="C22" s="50">
        <v>106000000</v>
      </c>
      <c r="D22" s="48">
        <v>0.340403433962264</v>
      </c>
      <c r="E22" s="48">
        <v>0.397137339622642</v>
      </c>
      <c r="F22" s="48">
        <v>0.453871245283019</v>
      </c>
      <c r="G22" s="48">
        <v>0.510605150943396</v>
      </c>
      <c r="H22" s="48">
        <v>0.567339056603774</v>
      </c>
      <c r="I22" s="48">
        <v>0.624072962264151</v>
      </c>
      <c r="J22" s="48">
        <v>0.680806867924528</v>
      </c>
      <c r="K22" s="48">
        <v>0.737540773584906</v>
      </c>
      <c r="L22" s="48"/>
    </row>
    <row r="23" spans="2:12">
      <c r="B23" s="49">
        <f t="shared" si="1"/>
        <v>0.230769230769231</v>
      </c>
      <c r="C23" s="50">
        <v>130000000</v>
      </c>
      <c r="D23" s="48">
        <v>0.277559723076923</v>
      </c>
      <c r="E23" s="48">
        <v>0.323819676923077</v>
      </c>
      <c r="F23" s="48">
        <v>0.370079630769231</v>
      </c>
      <c r="G23" s="48">
        <v>0.416339584615385</v>
      </c>
      <c r="H23" s="48">
        <v>0.462599538461538</v>
      </c>
      <c r="I23" s="48">
        <v>0.508859492307692</v>
      </c>
      <c r="J23" s="48">
        <v>0.555119446153846</v>
      </c>
      <c r="K23" s="48">
        <v>0.6013794</v>
      </c>
      <c r="L23" s="48"/>
    </row>
    <row r="24" spans="2:12">
      <c r="B24" s="49">
        <f t="shared" si="1"/>
        <v>0.253731343283582</v>
      </c>
      <c r="C24" s="50">
        <f>C23+4000000</f>
        <v>134000000</v>
      </c>
      <c r="D24" s="48">
        <v>0.269274358208955</v>
      </c>
      <c r="E24" s="48">
        <v>0.314153417910448</v>
      </c>
      <c r="F24" s="48">
        <v>0.35903247761194</v>
      </c>
      <c r="G24" s="48">
        <v>0.403911537313433</v>
      </c>
      <c r="H24" s="48">
        <v>0.448790597014925</v>
      </c>
      <c r="I24" s="48">
        <v>0.493669656716418</v>
      </c>
      <c r="J24" s="48">
        <v>0.53854871641791</v>
      </c>
      <c r="K24" s="48">
        <v>0.583427776119403</v>
      </c>
      <c r="L24" s="48"/>
    </row>
    <row r="25" hidden="1" spans="2:12">
      <c r="B25" s="46">
        <f t="shared" si="1"/>
        <v>0.305555555555556</v>
      </c>
      <c r="C25" s="50">
        <f t="shared" ref="C25:C26" si="2">C24+10000000</f>
        <v>144000000</v>
      </c>
      <c r="D25" s="48">
        <v>0.25057475</v>
      </c>
      <c r="E25" s="48">
        <v>0.292337208333333</v>
      </c>
      <c r="F25" s="48">
        <v>0.334099666666667</v>
      </c>
      <c r="G25" s="48">
        <v>0.375862125</v>
      </c>
      <c r="H25" s="48">
        <v>0.417624583333333</v>
      </c>
      <c r="I25" s="48">
        <v>0.459387041666667</v>
      </c>
      <c r="J25" s="48">
        <v>0.5011495</v>
      </c>
      <c r="K25" s="48">
        <v>0.542911958333333</v>
      </c>
      <c r="L25" s="48"/>
    </row>
    <row r="26" hidden="1" spans="2:12">
      <c r="B26" s="46">
        <f t="shared" si="1"/>
        <v>0.350649350649351</v>
      </c>
      <c r="C26" s="50">
        <f t="shared" si="2"/>
        <v>154000000</v>
      </c>
      <c r="D26" s="48">
        <v>0.234303662337662</v>
      </c>
      <c r="E26" s="48">
        <v>0.273354272727273</v>
      </c>
      <c r="F26" s="48">
        <v>0.312404883116883</v>
      </c>
      <c r="G26" s="48">
        <v>0.351455493506494</v>
      </c>
      <c r="H26" s="48">
        <v>0.390506103896104</v>
      </c>
      <c r="I26" s="48">
        <v>0.429556714285714</v>
      </c>
      <c r="J26" s="48">
        <v>0.468607324675325</v>
      </c>
      <c r="K26" s="48">
        <v>0.507657935064935</v>
      </c>
      <c r="L26" s="48"/>
    </row>
    <row r="27" spans="4:12">
      <c r="D27" s="48"/>
      <c r="E27" s="48"/>
      <c r="F27" s="48"/>
      <c r="G27" s="48"/>
      <c r="H27" s="48"/>
      <c r="I27" s="48"/>
      <c r="J27" s="48"/>
      <c r="K27" s="48"/>
      <c r="L27" s="48"/>
    </row>
    <row r="28" ht="35.25" customHeight="1" spans="3:5">
      <c r="C28" s="37" t="s">
        <v>35</v>
      </c>
      <c r="D28" s="37"/>
      <c r="E28" s="37"/>
    </row>
    <row r="29" ht="23.25" customHeight="1" spans="3:5">
      <c r="C29" s="43"/>
      <c r="D29" s="43"/>
      <c r="E29" s="43"/>
    </row>
    <row r="30" spans="3:12">
      <c r="C30" s="51">
        <f>ROUND(D5*D6*D7,-4)</f>
        <v>9020000</v>
      </c>
      <c r="D30" s="35">
        <f>D20</f>
        <v>12</v>
      </c>
      <c r="E30" s="35">
        <f t="shared" ref="E30:H30" si="3">E20</f>
        <v>14</v>
      </c>
      <c r="F30" s="35">
        <f t="shared" si="3"/>
        <v>16</v>
      </c>
      <c r="G30" s="35">
        <f t="shared" si="3"/>
        <v>18</v>
      </c>
      <c r="H30" s="35">
        <f t="shared" si="3"/>
        <v>20</v>
      </c>
      <c r="I30" s="35">
        <v>22</v>
      </c>
      <c r="J30" s="35">
        <v>24</v>
      </c>
      <c r="K30" s="35">
        <v>26</v>
      </c>
      <c r="L30" s="34"/>
    </row>
    <row r="31" spans="2:12">
      <c r="B31" s="46"/>
      <c r="C31" s="49">
        <v>0.15</v>
      </c>
      <c r="D31" s="52">
        <v>5410000</v>
      </c>
      <c r="E31" s="52">
        <v>6310000</v>
      </c>
      <c r="F31" s="52">
        <v>7220000</v>
      </c>
      <c r="G31" s="52">
        <v>8120000</v>
      </c>
      <c r="H31" s="52">
        <v>9020000</v>
      </c>
      <c r="I31" s="52">
        <v>9920000</v>
      </c>
      <c r="J31" s="52">
        <v>10820000</v>
      </c>
      <c r="K31" s="52">
        <v>11730000</v>
      </c>
      <c r="L31" s="52"/>
    </row>
    <row r="32" spans="2:12">
      <c r="B32" s="46"/>
      <c r="C32" s="49">
        <f>C31+0.01</f>
        <v>0.16</v>
      </c>
      <c r="D32" s="52">
        <v>5770000</v>
      </c>
      <c r="E32" s="52">
        <v>6740000</v>
      </c>
      <c r="F32" s="52">
        <v>7700000</v>
      </c>
      <c r="G32" s="52">
        <v>8660000</v>
      </c>
      <c r="H32" s="52">
        <v>9620000</v>
      </c>
      <c r="I32" s="52">
        <v>10580000</v>
      </c>
      <c r="J32" s="52">
        <v>11550000</v>
      </c>
      <c r="K32" s="52">
        <v>12510000</v>
      </c>
      <c r="L32" s="52"/>
    </row>
    <row r="33" spans="2:12">
      <c r="B33" s="46"/>
      <c r="C33" s="49">
        <f>B22</f>
        <v>0.0566037735849057</v>
      </c>
      <c r="D33" s="52">
        <v>2040000</v>
      </c>
      <c r="E33" s="52">
        <v>2380000</v>
      </c>
      <c r="F33" s="52">
        <v>2720000</v>
      </c>
      <c r="G33" s="52">
        <v>3060000</v>
      </c>
      <c r="H33" s="52">
        <v>3400000</v>
      </c>
      <c r="I33" s="52">
        <v>3740000</v>
      </c>
      <c r="J33" s="52">
        <v>4080000</v>
      </c>
      <c r="K33" s="52">
        <v>4430000</v>
      </c>
      <c r="L33" s="52"/>
    </row>
    <row r="34" spans="2:12">
      <c r="B34" s="46"/>
      <c r="C34" s="53">
        <v>0.02</v>
      </c>
      <c r="D34" s="54">
        <v>720000</v>
      </c>
      <c r="E34" s="54">
        <v>840000</v>
      </c>
      <c r="F34" s="54">
        <v>960000</v>
      </c>
      <c r="G34" s="54">
        <v>1080000</v>
      </c>
      <c r="H34" s="54">
        <v>1200000</v>
      </c>
      <c r="I34" s="54">
        <v>1320000</v>
      </c>
      <c r="J34" s="54">
        <v>1440000</v>
      </c>
      <c r="K34" s="54">
        <v>1560000</v>
      </c>
      <c r="L34" s="52"/>
    </row>
    <row r="35" spans="2:12">
      <c r="B35" s="46"/>
      <c r="C35" s="49">
        <f t="shared" ref="C35:C39" si="4">C34+0.01</f>
        <v>0.03</v>
      </c>
      <c r="D35" s="52">
        <v>1080000</v>
      </c>
      <c r="E35" s="52">
        <v>1260000</v>
      </c>
      <c r="F35" s="52">
        <v>1440000</v>
      </c>
      <c r="G35" s="52">
        <v>1620000</v>
      </c>
      <c r="H35" s="52">
        <v>1800000</v>
      </c>
      <c r="I35" s="52">
        <v>1980000</v>
      </c>
      <c r="J35" s="52">
        <v>2160000</v>
      </c>
      <c r="K35" s="52">
        <v>2350000</v>
      </c>
      <c r="L35" s="52"/>
    </row>
    <row r="36" spans="2:12">
      <c r="B36" s="46"/>
      <c r="C36" s="49">
        <f t="shared" si="4"/>
        <v>0.04</v>
      </c>
      <c r="D36" s="52">
        <v>1440000</v>
      </c>
      <c r="E36" s="52">
        <v>1680000</v>
      </c>
      <c r="F36" s="52">
        <v>1920000</v>
      </c>
      <c r="G36" s="52">
        <v>2160000</v>
      </c>
      <c r="H36" s="52">
        <v>2410000</v>
      </c>
      <c r="I36" s="52">
        <v>2650000</v>
      </c>
      <c r="J36" s="52">
        <v>2890000</v>
      </c>
      <c r="K36" s="52">
        <v>3130000</v>
      </c>
      <c r="L36" s="52"/>
    </row>
    <row r="37" spans="2:12">
      <c r="B37" s="46"/>
      <c r="C37" s="49">
        <f t="shared" si="4"/>
        <v>0.05</v>
      </c>
      <c r="D37" s="52">
        <v>1800000</v>
      </c>
      <c r="E37" s="52">
        <v>2100000</v>
      </c>
      <c r="F37" s="52">
        <v>2410000</v>
      </c>
      <c r="G37" s="52">
        <v>2710000</v>
      </c>
      <c r="H37" s="52">
        <v>3010000</v>
      </c>
      <c r="I37" s="52">
        <v>3310000</v>
      </c>
      <c r="J37" s="52">
        <v>3610000</v>
      </c>
      <c r="K37" s="52">
        <v>3910000</v>
      </c>
      <c r="L37" s="52"/>
    </row>
    <row r="38" spans="2:12">
      <c r="B38" s="46"/>
      <c r="C38" s="49">
        <f t="shared" si="4"/>
        <v>0.06</v>
      </c>
      <c r="D38" s="52">
        <v>2160000</v>
      </c>
      <c r="E38" s="52">
        <v>2530000</v>
      </c>
      <c r="F38" s="52">
        <v>2890000</v>
      </c>
      <c r="G38" s="52">
        <v>3250000</v>
      </c>
      <c r="H38" s="52">
        <v>3610000</v>
      </c>
      <c r="I38" s="52">
        <v>3970000</v>
      </c>
      <c r="J38" s="52">
        <v>4330000</v>
      </c>
      <c r="K38" s="52">
        <v>4690000</v>
      </c>
      <c r="L38" s="52"/>
    </row>
    <row r="39" spans="2:12">
      <c r="B39" s="46"/>
      <c r="C39" s="49">
        <f t="shared" si="4"/>
        <v>0.07</v>
      </c>
      <c r="D39" s="52">
        <v>2530000</v>
      </c>
      <c r="E39" s="52">
        <v>2950000</v>
      </c>
      <c r="F39" s="52">
        <v>3370000</v>
      </c>
      <c r="G39" s="52">
        <v>3790000</v>
      </c>
      <c r="H39" s="52">
        <v>4210000</v>
      </c>
      <c r="I39" s="52">
        <v>4630000</v>
      </c>
      <c r="J39" s="52">
        <v>5050000</v>
      </c>
      <c r="K39" s="52">
        <v>5470000</v>
      </c>
      <c r="L39" s="52"/>
    </row>
    <row r="40" spans="2:12">
      <c r="B40" s="46"/>
      <c r="C40" s="53">
        <f>B23</f>
        <v>0.230769230769231</v>
      </c>
      <c r="D40" s="54">
        <v>8330000</v>
      </c>
      <c r="E40" s="54">
        <v>9710000</v>
      </c>
      <c r="F40" s="54">
        <v>11100000</v>
      </c>
      <c r="G40" s="54">
        <v>12490000</v>
      </c>
      <c r="H40" s="54">
        <v>13880000</v>
      </c>
      <c r="I40" s="54">
        <v>15270000</v>
      </c>
      <c r="J40" s="54">
        <v>16650000</v>
      </c>
      <c r="K40" s="54">
        <v>18040000</v>
      </c>
      <c r="L40" s="52"/>
    </row>
    <row r="41" spans="2:12">
      <c r="B41" s="46"/>
      <c r="C41" s="53">
        <f>B24</f>
        <v>0.253731343283582</v>
      </c>
      <c r="D41" s="54">
        <v>9160000</v>
      </c>
      <c r="E41" s="54">
        <v>10680000</v>
      </c>
      <c r="F41" s="54">
        <v>12210000</v>
      </c>
      <c r="G41" s="54">
        <v>13730000</v>
      </c>
      <c r="H41" s="54">
        <v>15260000</v>
      </c>
      <c r="I41" s="54">
        <v>16780000</v>
      </c>
      <c r="J41" s="54">
        <v>18310000</v>
      </c>
      <c r="K41" s="54">
        <v>19840000</v>
      </c>
      <c r="L41" s="52"/>
    </row>
    <row r="44" spans="4:9">
      <c r="D44" s="48"/>
      <c r="E44" s="48"/>
      <c r="F44" s="48"/>
      <c r="G44" s="48"/>
      <c r="H44" s="48">
        <v>17000000</v>
      </c>
      <c r="I44" s="48"/>
    </row>
    <row r="46" spans="3:9">
      <c r="C46" s="55">
        <f>E31*E33/E30</f>
        <v>1072700000000</v>
      </c>
      <c r="D46" s="35">
        <v>12</v>
      </c>
      <c r="E46" s="35">
        <v>14</v>
      </c>
      <c r="F46" s="35">
        <v>16</v>
      </c>
      <c r="G46" s="35">
        <v>18</v>
      </c>
      <c r="H46" s="35">
        <v>20</v>
      </c>
      <c r="I46" s="35">
        <v>22</v>
      </c>
    </row>
    <row r="47" spans="2:9">
      <c r="B47" s="46">
        <v>0.0909090909090909</v>
      </c>
      <c r="C47" s="50">
        <v>10000000</v>
      </c>
      <c r="D47" s="52">
        <f>ROUND(D22*$C$47,-4)</f>
        <v>3400000</v>
      </c>
      <c r="E47" s="52">
        <f t="shared" ref="E47:I47" si="5">ROUND(E22*$C$47,-4)</f>
        <v>3970000</v>
      </c>
      <c r="F47" s="52">
        <f t="shared" si="5"/>
        <v>4540000</v>
      </c>
      <c r="G47" s="52">
        <f t="shared" si="5"/>
        <v>5110000</v>
      </c>
      <c r="H47" s="52">
        <f t="shared" si="5"/>
        <v>5670000</v>
      </c>
      <c r="I47" s="52">
        <f t="shared" si="5"/>
        <v>6240000</v>
      </c>
    </row>
    <row r="48" spans="2:9">
      <c r="B48" s="46">
        <v>0.166666666666667</v>
      </c>
      <c r="C48" s="50">
        <f>C47*2</f>
        <v>20000000</v>
      </c>
      <c r="D48" s="52">
        <f>ROUND(D23*$C$48,-4)</f>
        <v>5550000</v>
      </c>
      <c r="E48" s="52">
        <f t="shared" ref="E48:I48" si="6">ROUND(E23*$C$48,-4)</f>
        <v>6480000</v>
      </c>
      <c r="F48" s="52">
        <f t="shared" si="6"/>
        <v>7400000</v>
      </c>
      <c r="G48" s="52">
        <f t="shared" si="6"/>
        <v>8330000</v>
      </c>
      <c r="H48" s="52">
        <f t="shared" si="6"/>
        <v>9250000</v>
      </c>
      <c r="I48" s="52">
        <f t="shared" si="6"/>
        <v>10180000</v>
      </c>
    </row>
    <row r="49" spans="2:9">
      <c r="B49" s="46">
        <v>0.230769230769231</v>
      </c>
      <c r="C49" s="50">
        <f>C48*2-C47</f>
        <v>30000000</v>
      </c>
      <c r="D49" s="52">
        <f>ROUND(D24*$C$49,-4)</f>
        <v>8080000</v>
      </c>
      <c r="E49" s="52">
        <f t="shared" ref="E49:I49" si="7">ROUND(E24*$C$49,-4)</f>
        <v>9420000</v>
      </c>
      <c r="F49" s="52">
        <f t="shared" si="7"/>
        <v>10770000</v>
      </c>
      <c r="G49" s="52">
        <f t="shared" si="7"/>
        <v>12120000</v>
      </c>
      <c r="H49" s="52">
        <f t="shared" si="7"/>
        <v>13460000</v>
      </c>
      <c r="I49" s="52">
        <f t="shared" si="7"/>
        <v>14810000</v>
      </c>
    </row>
    <row r="50" spans="4:9">
      <c r="D50" s="52"/>
      <c r="E50" s="52"/>
      <c r="F50" s="52"/>
      <c r="G50" s="52"/>
      <c r="H50" s="52"/>
      <c r="I50" s="52"/>
    </row>
    <row r="51" ht="36.75" customHeight="1" spans="12:22">
      <c r="L51" s="68" t="s">
        <v>1</v>
      </c>
      <c r="M51" s="68"/>
      <c r="N51" s="68"/>
      <c r="O51" s="68"/>
      <c r="P51" s="68"/>
      <c r="Q51" s="80"/>
      <c r="R51" s="68" t="s">
        <v>2</v>
      </c>
      <c r="S51" s="68"/>
      <c r="T51" s="68"/>
      <c r="U51" s="68"/>
      <c r="V51" s="68"/>
    </row>
    <row r="52" ht="27" spans="12:22">
      <c r="L52" s="69" t="s">
        <v>3</v>
      </c>
      <c r="N52" s="72" t="s">
        <v>36</v>
      </c>
      <c r="O52" s="72" t="s">
        <v>37</v>
      </c>
      <c r="P52" s="73"/>
      <c r="Q52" s="81"/>
      <c r="R52" s="82">
        <f>D20</f>
        <v>12</v>
      </c>
      <c r="S52" s="82">
        <f>E20</f>
        <v>14</v>
      </c>
      <c r="T52" s="82">
        <f>F20</f>
        <v>16</v>
      </c>
      <c r="U52" s="82">
        <f>G20</f>
        <v>18</v>
      </c>
      <c r="V52" s="82">
        <f>H20</f>
        <v>20</v>
      </c>
    </row>
    <row r="53" ht="21" customHeight="1" spans="12:22">
      <c r="L53" s="52">
        <v>100000000</v>
      </c>
      <c r="N53" s="74">
        <v>10000000</v>
      </c>
      <c r="O53" s="75">
        <f>B47</f>
        <v>0.0909090909090909</v>
      </c>
      <c r="P53" s="76" t="s">
        <v>12</v>
      </c>
      <c r="Q53" s="83"/>
      <c r="R53" s="84">
        <f>D22</f>
        <v>0.340403433962264</v>
      </c>
      <c r="S53" s="84">
        <f>E22</f>
        <v>0.397137339622642</v>
      </c>
      <c r="T53" s="84">
        <f>F22</f>
        <v>0.453871245283019</v>
      </c>
      <c r="U53" s="84">
        <f>G22</f>
        <v>0.510605150943396</v>
      </c>
      <c r="V53" s="84">
        <f>H22</f>
        <v>0.567339056603774</v>
      </c>
    </row>
    <row r="54" ht="21" customHeight="1" spans="14:22">
      <c r="N54" s="74"/>
      <c r="O54" s="75"/>
      <c r="P54" s="76" t="s">
        <v>13</v>
      </c>
      <c r="Q54" s="83"/>
      <c r="R54" s="85">
        <f>D47</f>
        <v>3400000</v>
      </c>
      <c r="S54" s="85">
        <f>E47</f>
        <v>3970000</v>
      </c>
      <c r="T54" s="85">
        <f>F47</f>
        <v>4540000</v>
      </c>
      <c r="U54" s="85">
        <f>G47</f>
        <v>5110000</v>
      </c>
      <c r="V54" s="85">
        <f>H47</f>
        <v>5670000</v>
      </c>
    </row>
    <row r="55" ht="21" customHeight="1" spans="12:22">
      <c r="L55" s="70" t="s">
        <v>14</v>
      </c>
      <c r="N55" s="77">
        <v>20000000</v>
      </c>
      <c r="O55" s="78">
        <f>B48</f>
        <v>0.166666666666667</v>
      </c>
      <c r="P55" s="79" t="s">
        <v>12</v>
      </c>
      <c r="Q55" s="34"/>
      <c r="R55" s="86">
        <f>D23</f>
        <v>0.277559723076923</v>
      </c>
      <c r="S55" s="86">
        <f>E23</f>
        <v>0.323819676923077</v>
      </c>
      <c r="T55" s="86">
        <f>F23</f>
        <v>0.370079630769231</v>
      </c>
      <c r="U55" s="86">
        <f>G23</f>
        <v>0.416339584615385</v>
      </c>
      <c r="V55" s="86">
        <f>H23</f>
        <v>0.462599538461538</v>
      </c>
    </row>
    <row r="56" ht="21" customHeight="1" spans="12:22">
      <c r="L56" s="69" t="s">
        <v>15</v>
      </c>
      <c r="N56" s="77"/>
      <c r="O56" s="78"/>
      <c r="P56" s="79" t="s">
        <v>13</v>
      </c>
      <c r="Q56" s="34"/>
      <c r="R56" s="87">
        <f>D48</f>
        <v>5550000</v>
      </c>
      <c r="S56" s="87">
        <f>E48</f>
        <v>6480000</v>
      </c>
      <c r="T56" s="87">
        <f>F48</f>
        <v>7400000</v>
      </c>
      <c r="U56" s="87">
        <f>G48</f>
        <v>8330000</v>
      </c>
      <c r="V56" s="87">
        <f>H48</f>
        <v>9250000</v>
      </c>
    </row>
    <row r="57" ht="21" customHeight="1" spans="12:22">
      <c r="L57" s="71">
        <f>D5</f>
        <v>3006897</v>
      </c>
      <c r="N57" s="74">
        <v>30000000</v>
      </c>
      <c r="O57" s="75">
        <f>B49</f>
        <v>0.230769230769231</v>
      </c>
      <c r="P57" s="76" t="s">
        <v>12</v>
      </c>
      <c r="Q57" s="83"/>
      <c r="R57" s="84">
        <f>D24</f>
        <v>0.269274358208955</v>
      </c>
      <c r="S57" s="84">
        <f>E24</f>
        <v>0.314153417910448</v>
      </c>
      <c r="T57" s="84">
        <f>F24</f>
        <v>0.35903247761194</v>
      </c>
      <c r="U57" s="84">
        <f>G24</f>
        <v>0.403911537313433</v>
      </c>
      <c r="V57" s="84">
        <f>H24</f>
        <v>0.448790597014925</v>
      </c>
    </row>
    <row r="58" ht="21" customHeight="1" spans="14:22">
      <c r="N58" s="74"/>
      <c r="O58" s="75"/>
      <c r="P58" s="76" t="s">
        <v>13</v>
      </c>
      <c r="Q58" s="83"/>
      <c r="R58" s="85">
        <f>D49</f>
        <v>8080000</v>
      </c>
      <c r="S58" s="85">
        <f>E49</f>
        <v>9420000</v>
      </c>
      <c r="T58" s="85">
        <f>F49</f>
        <v>10770000</v>
      </c>
      <c r="U58" s="85">
        <f>G49</f>
        <v>12120000</v>
      </c>
      <c r="V58" s="85">
        <f>H49</f>
        <v>13460000</v>
      </c>
    </row>
    <row r="59" ht="16.8" spans="18:22">
      <c r="R59" s="88"/>
      <c r="S59" s="88"/>
      <c r="T59" s="88"/>
      <c r="U59" s="88"/>
      <c r="V59" s="88"/>
    </row>
  </sheetData>
  <mergeCells count="18">
    <mergeCell ref="B2:C2"/>
    <mergeCell ref="F2:H2"/>
    <mergeCell ref="B4:C4"/>
    <mergeCell ref="B5:C5"/>
    <mergeCell ref="B6:C6"/>
    <mergeCell ref="B7:C7"/>
    <mergeCell ref="C18:E18"/>
    <mergeCell ref="C19:E19"/>
    <mergeCell ref="C28:E28"/>
    <mergeCell ref="C29:E29"/>
    <mergeCell ref="L51:P51"/>
    <mergeCell ref="R51:V51"/>
    <mergeCell ref="N53:N54"/>
    <mergeCell ref="N55:N56"/>
    <mergeCell ref="N57:N58"/>
    <mergeCell ref="O53:O54"/>
    <mergeCell ref="O55:O56"/>
    <mergeCell ref="O57:O58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D4:G48"/>
  <sheetViews>
    <sheetView showGridLines="0" topLeftCell="D25" workbookViewId="0">
      <selection activeCell="K22" sqref="K22"/>
    </sheetView>
  </sheetViews>
  <sheetFormatPr defaultColWidth="9" defaultRowHeight="16.8" outlineLevelCol="6"/>
  <cols>
    <col min="1" max="3" width="9" hidden="1" customWidth="1"/>
    <col min="4" max="4" width="5.28846153846154" customWidth="1"/>
    <col min="5" max="5" width="54.5673076923077" customWidth="1"/>
    <col min="6" max="6" width="21.7115384615385" customWidth="1"/>
    <col min="7" max="7" width="21.4230769230769" customWidth="1"/>
  </cols>
  <sheetData>
    <row r="4" spans="4:7">
      <c r="D4" s="14" t="s">
        <v>38</v>
      </c>
      <c r="E4" s="14" t="s">
        <v>39</v>
      </c>
      <c r="F4" s="14" t="s">
        <v>40</v>
      </c>
      <c r="G4" s="14" t="s">
        <v>41</v>
      </c>
    </row>
    <row r="5" spans="4:7">
      <c r="D5" s="15">
        <v>1</v>
      </c>
      <c r="E5" s="15"/>
      <c r="F5" s="21">
        <v>784</v>
      </c>
      <c r="G5" s="22">
        <v>7.84</v>
      </c>
    </row>
    <row r="6" spans="4:7">
      <c r="D6" s="15">
        <v>2</v>
      </c>
      <c r="E6" s="15"/>
      <c r="F6" s="21">
        <v>2616</v>
      </c>
      <c r="G6" s="22">
        <v>26.16</v>
      </c>
    </row>
    <row r="7" spans="4:7">
      <c r="D7" s="15">
        <v>3</v>
      </c>
      <c r="E7" s="15"/>
      <c r="F7" s="21">
        <v>784</v>
      </c>
      <c r="G7" s="22">
        <v>7.84</v>
      </c>
    </row>
    <row r="8" spans="4:7">
      <c r="D8" s="15">
        <v>4</v>
      </c>
      <c r="E8" s="15"/>
      <c r="F8" s="21">
        <v>1216</v>
      </c>
      <c r="G8" s="22">
        <v>12.16</v>
      </c>
    </row>
    <row r="9" spans="4:7">
      <c r="D9" s="15">
        <v>5</v>
      </c>
      <c r="E9" s="15"/>
      <c r="F9" s="21">
        <v>1347</v>
      </c>
      <c r="G9" s="22">
        <v>13.47</v>
      </c>
    </row>
    <row r="10" spans="4:7">
      <c r="D10" s="15">
        <v>6</v>
      </c>
      <c r="E10" s="15"/>
      <c r="F10" s="21">
        <v>1775</v>
      </c>
      <c r="G10" s="22">
        <v>17.75</v>
      </c>
    </row>
    <row r="11" spans="4:7">
      <c r="D11" s="15">
        <v>7</v>
      </c>
      <c r="E11" s="15"/>
      <c r="F11" s="21">
        <v>591</v>
      </c>
      <c r="G11" s="22">
        <v>5.91</v>
      </c>
    </row>
    <row r="12" spans="4:7">
      <c r="D12" s="15">
        <v>8</v>
      </c>
      <c r="E12" s="15"/>
      <c r="F12" s="21">
        <v>300</v>
      </c>
      <c r="G12" s="22">
        <v>3</v>
      </c>
    </row>
    <row r="13" spans="4:7">
      <c r="D13" s="15">
        <v>9</v>
      </c>
      <c r="E13" s="15"/>
      <c r="F13" s="21">
        <v>237</v>
      </c>
      <c r="G13" s="22">
        <v>2.37</v>
      </c>
    </row>
    <row r="14" spans="4:7">
      <c r="D14" s="15">
        <v>10</v>
      </c>
      <c r="E14" s="15"/>
      <c r="F14" s="21">
        <v>50</v>
      </c>
      <c r="G14" s="22">
        <v>0.5</v>
      </c>
    </row>
    <row r="15" spans="4:7">
      <c r="D15" s="16">
        <v>11</v>
      </c>
      <c r="E15" s="16"/>
      <c r="F15" s="23">
        <v>300</v>
      </c>
      <c r="G15" s="24">
        <v>3</v>
      </c>
    </row>
    <row r="16" spans="4:7">
      <c r="D16" s="17" t="s">
        <v>42</v>
      </c>
      <c r="E16" s="17"/>
      <c r="F16" s="25">
        <v>10000</v>
      </c>
      <c r="G16" s="26">
        <v>100</v>
      </c>
    </row>
    <row r="17" spans="5:6">
      <c r="E17" s="27" t="s">
        <v>43</v>
      </c>
      <c r="F17" s="28">
        <v>100000000</v>
      </c>
    </row>
    <row r="23" spans="4:4">
      <c r="D23" s="18"/>
    </row>
    <row r="24" spans="4:7">
      <c r="D24" s="19"/>
      <c r="E24" s="14" t="s">
        <v>39</v>
      </c>
      <c r="F24" s="14" t="s">
        <v>40</v>
      </c>
      <c r="G24" s="14" t="s">
        <v>41</v>
      </c>
    </row>
    <row r="25" spans="4:7">
      <c r="D25" s="15"/>
      <c r="E25" s="15"/>
      <c r="F25" s="21">
        <v>784</v>
      </c>
      <c r="G25" s="22">
        <v>7.84</v>
      </c>
    </row>
    <row r="26" spans="4:7">
      <c r="D26" s="15"/>
      <c r="E26" s="15"/>
      <c r="F26" s="21">
        <v>2616</v>
      </c>
      <c r="G26" s="22">
        <v>26.16</v>
      </c>
    </row>
    <row r="27" spans="4:7">
      <c r="D27" s="15"/>
      <c r="E27" s="15"/>
      <c r="F27" s="21">
        <v>784</v>
      </c>
      <c r="G27" s="22">
        <v>7.84</v>
      </c>
    </row>
    <row r="28" spans="4:7">
      <c r="D28" s="15"/>
      <c r="E28" s="15"/>
      <c r="F28" s="21">
        <v>1216</v>
      </c>
      <c r="G28" s="22">
        <v>12.16</v>
      </c>
    </row>
    <row r="29" spans="4:7">
      <c r="D29" s="15"/>
      <c r="E29" s="15"/>
      <c r="F29" s="21">
        <v>1347</v>
      </c>
      <c r="G29" s="22">
        <v>13.47</v>
      </c>
    </row>
    <row r="30" spans="4:7">
      <c r="D30" s="15"/>
      <c r="E30" s="15"/>
      <c r="F30" s="21">
        <v>1775</v>
      </c>
      <c r="G30" s="22">
        <v>17.75</v>
      </c>
    </row>
    <row r="31" spans="4:7">
      <c r="D31" s="15"/>
      <c r="E31" s="15"/>
      <c r="F31" s="21">
        <v>591</v>
      </c>
      <c r="G31" s="22">
        <v>5.91</v>
      </c>
    </row>
    <row r="32" spans="4:7">
      <c r="D32" s="15"/>
      <c r="E32" s="15"/>
      <c r="F32" s="21">
        <v>300</v>
      </c>
      <c r="G32" s="22">
        <v>3</v>
      </c>
    </row>
    <row r="33" spans="4:7">
      <c r="D33" s="15"/>
      <c r="E33" s="15"/>
      <c r="F33" s="21">
        <v>237</v>
      </c>
      <c r="G33" s="22">
        <v>2.37</v>
      </c>
    </row>
    <row r="34" spans="4:7">
      <c r="D34" s="15"/>
      <c r="E34" s="15"/>
      <c r="F34" s="21">
        <v>50</v>
      </c>
      <c r="G34" s="22">
        <v>0.5</v>
      </c>
    </row>
    <row r="35" spans="4:7">
      <c r="D35" s="15"/>
      <c r="E35" s="16"/>
      <c r="F35" s="23">
        <v>300</v>
      </c>
      <c r="G35" s="24">
        <v>3</v>
      </c>
    </row>
    <row r="36" spans="4:7">
      <c r="D36" s="20"/>
      <c r="E36" s="29"/>
      <c r="F36" s="25">
        <v>10000</v>
      </c>
      <c r="G36" s="26">
        <v>100</v>
      </c>
    </row>
    <row r="37" spans="4:4">
      <c r="D37" s="18"/>
    </row>
    <row r="38" spans="4:4">
      <c r="D38" s="18"/>
    </row>
    <row r="39" spans="4:4">
      <c r="D39" s="18"/>
    </row>
    <row r="40" spans="4:7">
      <c r="D40" s="18"/>
      <c r="E40" s="30" t="s">
        <v>44</v>
      </c>
      <c r="G40">
        <v>0.5</v>
      </c>
    </row>
    <row r="42" spans="5:7">
      <c r="E42" s="31" t="s">
        <v>45</v>
      </c>
      <c r="F42" s="31" t="s">
        <v>46</v>
      </c>
      <c r="G42" s="31" t="s">
        <v>47</v>
      </c>
    </row>
    <row r="43" spans="5:7">
      <c r="E43" t="s">
        <v>48</v>
      </c>
      <c r="F43" s="32">
        <v>0.45</v>
      </c>
      <c r="G43" s="32">
        <v>0.45</v>
      </c>
    </row>
    <row r="44" spans="5:7">
      <c r="E44" t="s">
        <v>49</v>
      </c>
      <c r="F44" s="33">
        <v>34000000</v>
      </c>
      <c r="G44">
        <v>6000000</v>
      </c>
    </row>
    <row r="45" spans="5:7">
      <c r="E45" t="s">
        <v>50</v>
      </c>
      <c r="F45" s="33">
        <v>100000000</v>
      </c>
      <c r="G45" s="28">
        <v>100000000</v>
      </c>
    </row>
    <row r="46" spans="5:7">
      <c r="E46" t="s">
        <v>51</v>
      </c>
      <c r="F46" s="33">
        <f>F44+F45</f>
        <v>134000000</v>
      </c>
      <c r="G46" s="33">
        <f>G44+G45</f>
        <v>106000000</v>
      </c>
    </row>
    <row r="47" spans="5:7">
      <c r="E47" t="s">
        <v>52</v>
      </c>
      <c r="F47" s="33">
        <f>F44*F43</f>
        <v>15300000</v>
      </c>
      <c r="G47" s="33">
        <f>G44*G43</f>
        <v>2700000</v>
      </c>
    </row>
    <row r="48" spans="5:7">
      <c r="E48" t="s">
        <v>53</v>
      </c>
      <c r="F48" s="33">
        <f>F46*F43</f>
        <v>60300000</v>
      </c>
      <c r="G48" s="33">
        <f>G46*G43</f>
        <v>47700000</v>
      </c>
    </row>
  </sheetData>
  <mergeCells count="1">
    <mergeCell ref="D16:E16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E9:G31"/>
  <sheetViews>
    <sheetView showGridLines="0" topLeftCell="A13" workbookViewId="0">
      <selection activeCell="F13" sqref="F13"/>
    </sheetView>
  </sheetViews>
  <sheetFormatPr defaultColWidth="9" defaultRowHeight="16.8" outlineLevelCol="6"/>
  <cols>
    <col min="5" max="5" width="66.4230769230769" customWidth="1"/>
    <col min="6" max="6" width="21.8557692307692" customWidth="1"/>
    <col min="7" max="7" width="21.5673076923077" customWidth="1"/>
  </cols>
  <sheetData>
    <row r="9" spans="5:7">
      <c r="E9" s="1" t="s">
        <v>54</v>
      </c>
      <c r="F9" s="2" t="s">
        <v>46</v>
      </c>
      <c r="G9" s="2" t="s">
        <v>47</v>
      </c>
    </row>
    <row r="10" spans="5:7">
      <c r="E10" s="3" t="s">
        <v>55</v>
      </c>
      <c r="F10" s="4" t="s">
        <v>56</v>
      </c>
      <c r="G10" s="4" t="s">
        <v>57</v>
      </c>
    </row>
    <row r="11" spans="5:5">
      <c r="E11" s="5"/>
    </row>
    <row r="12" spans="5:5">
      <c r="E12" s="5"/>
    </row>
    <row r="13" spans="5:5">
      <c r="E13" s="5"/>
    </row>
    <row r="14" ht="17.55" spans="5:7">
      <c r="E14" s="6" t="s">
        <v>45</v>
      </c>
      <c r="F14" s="7"/>
      <c r="G14" s="7"/>
    </row>
    <row r="15" spans="5:7">
      <c r="E15" s="1" t="s">
        <v>48</v>
      </c>
      <c r="F15" s="8">
        <v>0.45</v>
      </c>
      <c r="G15" s="8">
        <v>0.45</v>
      </c>
    </row>
    <row r="16" ht="17" spans="5:7">
      <c r="E16" s="3" t="s">
        <v>58</v>
      </c>
      <c r="F16" s="9"/>
      <c r="G16" s="9"/>
    </row>
    <row r="17" spans="5:7">
      <c r="E17" s="10"/>
      <c r="F17" s="11">
        <v>34000000</v>
      </c>
      <c r="G17" s="9">
        <v>6000000</v>
      </c>
    </row>
    <row r="18" spans="5:7">
      <c r="E18" s="1" t="s">
        <v>49</v>
      </c>
      <c r="F18" s="11"/>
      <c r="G18" s="9"/>
    </row>
    <row r="19" spans="5:7">
      <c r="E19" s="3" t="s">
        <v>59</v>
      </c>
      <c r="F19" s="11"/>
      <c r="G19" s="9"/>
    </row>
    <row r="20" spans="5:7">
      <c r="E20" s="1"/>
      <c r="F20" s="11">
        <v>100000000</v>
      </c>
      <c r="G20" s="12"/>
    </row>
    <row r="21" spans="5:7">
      <c r="E21" s="1" t="s">
        <v>50</v>
      </c>
      <c r="F21" s="11"/>
      <c r="G21" s="12"/>
    </row>
    <row r="22" spans="5:7">
      <c r="E22" s="3" t="s">
        <v>60</v>
      </c>
      <c r="F22" s="11"/>
      <c r="G22" s="13">
        <v>100000000</v>
      </c>
    </row>
    <row r="23" spans="5:7">
      <c r="E23" s="1"/>
      <c r="F23" s="11">
        <v>134000000</v>
      </c>
      <c r="G23" s="11">
        <v>106000000</v>
      </c>
    </row>
    <row r="24" spans="5:7">
      <c r="E24" s="1" t="s">
        <v>51</v>
      </c>
      <c r="F24" s="11"/>
      <c r="G24" s="11"/>
    </row>
    <row r="25" spans="5:7">
      <c r="E25" s="3" t="s">
        <v>61</v>
      </c>
      <c r="F25" s="11"/>
      <c r="G25" s="11"/>
    </row>
    <row r="26" spans="5:7">
      <c r="E26" s="1"/>
      <c r="F26" s="11">
        <v>15300000</v>
      </c>
      <c r="G26" s="11">
        <v>2700000</v>
      </c>
    </row>
    <row r="27" spans="5:7">
      <c r="E27" s="1" t="s">
        <v>52</v>
      </c>
      <c r="F27" s="11"/>
      <c r="G27" s="11"/>
    </row>
    <row r="28" spans="5:7">
      <c r="E28" s="3" t="s">
        <v>62</v>
      </c>
      <c r="F28" s="11"/>
      <c r="G28" s="11"/>
    </row>
    <row r="29" spans="5:7">
      <c r="E29" s="1"/>
      <c r="F29" s="11">
        <v>60300000</v>
      </c>
      <c r="G29" s="11">
        <v>47700000</v>
      </c>
    </row>
    <row r="30" spans="5:7">
      <c r="E30" s="1" t="s">
        <v>53</v>
      </c>
      <c r="F30" s="11"/>
      <c r="G30" s="11"/>
    </row>
    <row r="31" spans="5:7">
      <c r="E31" s="3" t="s">
        <v>63</v>
      </c>
      <c r="F31" s="11"/>
      <c r="G31" s="11"/>
    </row>
  </sheetData>
  <mergeCells count="11">
    <mergeCell ref="F15:F16"/>
    <mergeCell ref="F17:F19"/>
    <mergeCell ref="F20:F22"/>
    <mergeCell ref="F23:F25"/>
    <mergeCell ref="F26:F28"/>
    <mergeCell ref="F29:F31"/>
    <mergeCell ref="G15:G16"/>
    <mergeCell ref="G17:G19"/>
    <mergeCell ref="G23:G25"/>
    <mergeCell ref="G26:G28"/>
    <mergeCell ref="G29:G3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Calculation Result</vt:lpstr>
      <vt:lpstr>Calculation Method</vt:lpstr>
      <vt:lpstr>Shareholders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Zhang</dc:creator>
  <cp:lastModifiedBy>Evan Zhang</cp:lastModifiedBy>
  <dcterms:created xsi:type="dcterms:W3CDTF">2015-05-20T10:19:00Z</dcterms:created>
  <dcterms:modified xsi:type="dcterms:W3CDTF">2020-12-23T22:04:58Z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</Properties>
</file>